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70" tabRatio="673" activeTab="3"/>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Stt'!$A$1:$D$58</definedName>
    <definedName name="_xlnm.Print_Area" localSheetId="2">'Changes in Equity'!$A$1:$I$22</definedName>
    <definedName name="_xlnm.Print_Area" localSheetId="0">'Income Stt'!$A$1:$G$38</definedName>
  </definedNames>
  <calcPr fullCalcOnLoad="1"/>
</workbook>
</file>

<file path=xl/sharedStrings.xml><?xml version="1.0" encoding="utf-8"?>
<sst xmlns="http://schemas.openxmlformats.org/spreadsheetml/2006/main" count="145" uniqueCount="119">
  <si>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</si>
  <si>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</si>
  <si>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</si>
  <si>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</si>
  <si>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</si>
  <si>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</si>
  <si>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</si>
  <si>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</si>
  <si>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</si>
  <si>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</si>
  <si>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</si>
  <si>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</si>
  <si>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</si>
  <si>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</si>
  <si>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</si>
  <si>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</si>
  <si>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</si>
  <si>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</si>
  <si>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</si>
  <si>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</si>
  <si>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</si>
  <si>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</si>
  <si>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</si>
  <si>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</si>
  <si>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</si>
  <si>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</si>
  <si>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</si>
  <si>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</si>
  <si>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</si>
  <si>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</si>
  <si>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</si>
  <si>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</si>
  <si>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</si>
  <si>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</si>
  <si>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</si>
  <si>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</si>
  <si>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</si>
  <si>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</si>
  <si>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</si>
  <si>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</si>
  <si>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</si>
  <si>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</si>
  <si>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</si>
  <si>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</si>
  <si>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</si>
  <si>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</si>
  <si>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</si>
  <si>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</si>
  <si>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</si>
  <si>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</si>
  <si>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</si>
  <si>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</si>
  <si>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</si>
  <si>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</si>
  <si>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</si>
  <si>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</si>
  <si>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t>Diluted earnings is not applicable for the Group.</t>
  </si>
  <si>
    <t>Intangible assets</t>
  </si>
  <si>
    <t>At 1 July 2010</t>
  </si>
  <si>
    <t>CASH FLOW FROM OPERATING ACTIVITIES</t>
  </si>
  <si>
    <t>Operating profit before taxation</t>
  </si>
  <si>
    <t>Adjustments for:</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</si>
  <si>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</si>
  <si>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</si>
  <si>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</si>
  <si>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</si>
  <si>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</si>
  <si>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</si>
  <si>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</si>
  <si>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</si>
  <si>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</si>
  <si>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</si>
  <si>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</si>
  <si>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</si>
  <si>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</si>
  <si>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</si>
  <si>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</si>
  <si>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</si>
  <si>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</si>
  <si>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</si>
  <si>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</si>
  <si>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</si>
  <si>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</si>
  <si>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</si>
  <si>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</si>
  <si>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</si>
  <si>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</si>
  <si>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</si>
  <si>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</si>
  <si>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</si>
  <si>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</si>
  <si>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Loans and Borrowings</t>
  </si>
  <si>
    <t>Total Comprehensive (loss)/income for the financial period</t>
  </si>
  <si>
    <t>Depreciation of property, plant equipment and Intangible assets</t>
  </si>
  <si>
    <t>Net cash generated from operations</t>
  </si>
  <si>
    <t>Net cash generated from / (used in) investing activities</t>
  </si>
  <si>
    <t>Net cash used in financing activities</t>
  </si>
  <si>
    <t>Tax (paid) / refunded</t>
  </si>
  <si>
    <t>Profit on disposal of PPE</t>
  </si>
  <si>
    <t>Purchase of PPE &amp; Intangible Assets</t>
  </si>
  <si>
    <t>Earnings per share attributable to owners of the parent (after share split):</t>
  </si>
  <si>
    <t>Dividends</t>
  </si>
  <si>
    <t>At 1 July 2011</t>
  </si>
  <si>
    <t>Provision due to adoption of FRS 119 &amp; FRS137</t>
  </si>
  <si>
    <t>Financial assets at fair value through profit and loss</t>
  </si>
  <si>
    <t>Net increase / (decrease) in cash and cash equivalents</t>
  </si>
  <si>
    <t>Proceeds from disposal of PPE</t>
  </si>
  <si>
    <t>Inventories written down / (reversal)</t>
  </si>
  <si>
    <t>Drawdown of term loan</t>
  </si>
  <si>
    <t>Fair value gain on fair value through profit and loss</t>
  </si>
  <si>
    <t>Addition in short term investment</t>
  </si>
  <si>
    <t>FOR THE FINANCIAL QUARTER ENDED 30 JUNE 2012</t>
  </si>
  <si>
    <t>Date : 29 · 08 · 2012</t>
  </si>
  <si>
    <t>12 months ended</t>
  </si>
  <si>
    <t>FOR THE FINANCIAL PERIOD ENDED 30 JUNE 2012</t>
  </si>
  <si>
    <t>At 30 June 2011</t>
  </si>
  <si>
    <t>At 30 June 2012</t>
  </si>
  <si>
    <t>UNAUDITED CONDENSED CONSOLIDATED STATEMENT OF CHANGES IN EQUITY</t>
  </si>
  <si>
    <t>UNAUDITED CONDENSED CONSOLIDATED STATEMENT OF CASH FLOWS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</si>
</sst>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173" fontId="2"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3" fontId="0" fillId="0" borderId="11"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173" fontId="0" fillId="0" borderId="0" xfId="42" applyNumberFormat="1" applyFont="1" applyFill="1" applyAlignment="1">
      <alignment vertical="center"/>
    </xf>
    <xf numFmtId="173" fontId="0" fillId="0" borderId="13" xfId="42" applyNumberFormat="1" applyFont="1" applyFill="1" applyBorder="1" applyAlignment="1">
      <alignment vertical="center"/>
    </xf>
    <xf numFmtId="173" fontId="0" fillId="0" borderId="0" xfId="42" applyNumberFormat="1" applyFont="1" applyFill="1" applyBorder="1" applyAlignment="1">
      <alignment vertical="center"/>
    </xf>
    <xf numFmtId="173" fontId="0" fillId="0" borderId="11" xfId="42" applyNumberFormat="1" applyFont="1" applyFill="1" applyBorder="1" applyAlignment="1">
      <alignment vertical="center"/>
    </xf>
    <xf numFmtId="0" fontId="0" fillId="0" borderId="0" xfId="0" applyFill="1" applyBorder="1" applyAlignment="1">
      <alignment horizontal="left" vertical="center"/>
    </xf>
    <xf numFmtId="173" fontId="0" fillId="0" borderId="0" xfId="42" applyNumberFormat="1" applyFont="1" applyFill="1" applyBorder="1" applyAlignment="1">
      <alignment vertical="center"/>
    </xf>
    <xf numFmtId="173" fontId="0" fillId="0" borderId="0" xfId="42" applyNumberFormat="1" applyFont="1" applyFill="1" applyAlignment="1">
      <alignment/>
    </xf>
    <xf numFmtId="177" fontId="0" fillId="0" borderId="0" xfId="42" applyNumberFormat="1" applyFont="1" applyFill="1" applyAlignment="1">
      <alignment/>
    </xf>
    <xf numFmtId="173" fontId="0" fillId="0" borderId="0" xfId="42" applyNumberFormat="1" applyFont="1" applyFill="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5"/>
  <sheetViews>
    <sheetView zoomScaleSheetLayoutView="100" zoomScalePageLayoutView="0" workbookViewId="0" topLeftCell="A1">
      <pane xSplit="1" ySplit="7" topLeftCell="B47" activePane="bottomRight" state="frozen"/>
      <selection pane="topLeft" activeCell="C26" sqref="C26"/>
      <selection pane="topRight" activeCell="C26" sqref="C26"/>
      <selection pane="bottomLeft" activeCell="C26" sqref="C26"/>
      <selection pane="bottomRight" activeCell="A1" sqref="A1"/>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16384" width="9.33203125" style="7" customWidth="1"/>
  </cols>
  <sheetData>
    <row r="1" spans="1:7" ht="16.5">
      <c r="A1" s="3" t="s">
        <v>49</v>
      </c>
      <c r="G1" s="2" t="s">
        <v>112</v>
      </c>
    </row>
    <row r="2" ht="13.5">
      <c r="A2" s="8" t="s">
        <v>81</v>
      </c>
    </row>
    <row r="3" ht="13.5">
      <c r="A3" s="8" t="s">
        <v>111</v>
      </c>
    </row>
    <row r="5" spans="3:7" ht="12.75">
      <c r="C5" s="106" t="s">
        <v>0</v>
      </c>
      <c r="D5" s="106"/>
      <c r="E5" s="10"/>
      <c r="F5" s="106" t="s">
        <v>113</v>
      </c>
      <c r="G5" s="106"/>
    </row>
    <row r="6" spans="3:7" ht="12.75">
      <c r="C6" s="24">
        <v>41090</v>
      </c>
      <c r="D6" s="24">
        <v>40724</v>
      </c>
      <c r="E6" s="24"/>
      <c r="F6" s="24">
        <f>C6</f>
        <v>41090</v>
      </c>
      <c r="G6" s="24">
        <f>D6</f>
        <v>40724</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v>168623</v>
      </c>
      <c r="D10" s="16">
        <v>132146</v>
      </c>
      <c r="E10" s="16"/>
      <c r="F10" s="16">
        <f>178115+202453+176006+C10</f>
        <v>725197</v>
      </c>
      <c r="G10" s="16">
        <f>136641+141814+147960+132146</f>
        <v>558561</v>
      </c>
    </row>
    <row r="11" spans="1:7" ht="12.75">
      <c r="A11" s="19" t="s">
        <v>4</v>
      </c>
      <c r="C11" s="26">
        <f>-89552-1983</f>
        <v>-91535</v>
      </c>
      <c r="D11" s="26">
        <v>-65027</v>
      </c>
      <c r="E11" s="16"/>
      <c r="F11" s="26">
        <f>-90163-103319-84924+C11</f>
        <v>-369941</v>
      </c>
      <c r="G11" s="26">
        <f>-64311-71817-59174-65027</f>
        <v>-260329</v>
      </c>
    </row>
    <row r="12" spans="1:7" s="18" customFormat="1" ht="12.75">
      <c r="A12" s="50" t="s">
        <v>5</v>
      </c>
      <c r="B12" s="4"/>
      <c r="C12" s="17">
        <f>SUM(C10:C11)</f>
        <v>77088</v>
      </c>
      <c r="D12" s="17">
        <f>SUM(D10:D11)</f>
        <v>67119</v>
      </c>
      <c r="E12" s="17"/>
      <c r="F12" s="17">
        <f>SUM(F10:F11)</f>
        <v>355256</v>
      </c>
      <c r="G12" s="17">
        <f>SUM(G10:G11)</f>
        <v>298232</v>
      </c>
    </row>
    <row r="13" spans="1:7" s="53" customFormat="1" ht="12.75">
      <c r="A13" s="51"/>
      <c r="B13" s="52"/>
      <c r="C13" s="27">
        <f>C12/C10</f>
        <v>0.4571618343879542</v>
      </c>
      <c r="D13" s="27">
        <f>D12/D10</f>
        <v>0.5079154874154345</v>
      </c>
      <c r="E13" s="28"/>
      <c r="F13" s="27">
        <f>F12/F10</f>
        <v>0.4898751649551777</v>
      </c>
      <c r="G13" s="27">
        <f>G12/G10</f>
        <v>0.5339291500838762</v>
      </c>
    </row>
    <row r="14" spans="1:7" ht="21.75" customHeight="1">
      <c r="A14" s="19" t="s">
        <v>55</v>
      </c>
      <c r="C14" s="16">
        <v>1980</v>
      </c>
      <c r="D14" s="16">
        <v>1269</v>
      </c>
      <c r="E14" s="16"/>
      <c r="F14" s="16">
        <f>1872+1675+1056+C14</f>
        <v>6583</v>
      </c>
      <c r="G14" s="16">
        <f>1085+2113+1882+1269</f>
        <v>6349</v>
      </c>
    </row>
    <row r="15" spans="1:7" ht="12.75">
      <c r="A15" s="19" t="s">
        <v>6</v>
      </c>
      <c r="C15" s="16">
        <f>-10505-160-472+1843+1054+455</f>
        <v>-7785</v>
      </c>
      <c r="D15" s="16">
        <f>-(6821+734)</f>
        <v>-7555</v>
      </c>
      <c r="E15" s="16"/>
      <c r="F15" s="16">
        <f>-7222-123.491-768.9-7989-3791-12709-565+37+C15</f>
        <v>-40916.391</v>
      </c>
      <c r="G15" s="16">
        <f>-20180-606+12968-18719-6288-7555</f>
        <v>-40380</v>
      </c>
    </row>
    <row r="16" spans="1:7" ht="12.75">
      <c r="A16" s="19" t="s">
        <v>7</v>
      </c>
      <c r="C16" s="16">
        <f>-41539-4597+244-1843-1054-455+1311</f>
        <v>-47933</v>
      </c>
      <c r="D16" s="16">
        <f>-(34744+4561-4360+97)</f>
        <v>-35042</v>
      </c>
      <c r="E16" s="16"/>
      <c r="F16" s="16">
        <f>-39808-123.491-4566.4-46114-3379-41828-4496+C16</f>
        <v>-188247.891</v>
      </c>
      <c r="G16" s="16">
        <f>-20322-5269-12968-1133-32628-50707+2-35042</f>
        <v>-158067</v>
      </c>
    </row>
    <row r="17" spans="1:7" ht="12.75">
      <c r="A17" s="19" t="s">
        <v>8</v>
      </c>
      <c r="C17" s="16">
        <v>-548</v>
      </c>
      <c r="D17" s="16">
        <v>-428</v>
      </c>
      <c r="E17" s="16"/>
      <c r="F17" s="16">
        <f>-472-668-649+C17</f>
        <v>-2337</v>
      </c>
      <c r="G17" s="16">
        <f>-254-499-321-428</f>
        <v>-1502</v>
      </c>
    </row>
    <row r="18" spans="1:7" ht="12.75">
      <c r="A18" s="19" t="s">
        <v>9</v>
      </c>
      <c r="C18" s="26"/>
      <c r="D18" s="26"/>
      <c r="E18" s="16"/>
      <c r="F18" s="26"/>
      <c r="G18" s="26"/>
    </row>
    <row r="19" spans="1:7" s="18" customFormat="1" ht="12.75">
      <c r="A19" s="50" t="s">
        <v>10</v>
      </c>
      <c r="B19" s="4"/>
      <c r="C19" s="17">
        <f>SUM(C12,C14:C18)</f>
        <v>22802</v>
      </c>
      <c r="D19" s="17">
        <f>SUM(D12,D14:D18)</f>
        <v>25363</v>
      </c>
      <c r="E19" s="17"/>
      <c r="F19" s="17">
        <f>SUM(F12,F14:F18)</f>
        <v>130337.718</v>
      </c>
      <c r="G19" s="17">
        <f>SUM(G12,G14:G18)</f>
        <v>104632</v>
      </c>
    </row>
    <row r="20" spans="1:7" ht="12.75">
      <c r="A20" s="19"/>
      <c r="C20" s="16"/>
      <c r="D20" s="16"/>
      <c r="E20" s="16"/>
      <c r="F20" s="16"/>
      <c r="G20" s="16"/>
    </row>
    <row r="21" spans="1:7" ht="12.75">
      <c r="A21" s="19" t="s">
        <v>11</v>
      </c>
      <c r="C21" s="95">
        <v>-7726</v>
      </c>
      <c r="D21" s="95">
        <v>-7287</v>
      </c>
      <c r="E21" s="16"/>
      <c r="F21" s="95">
        <f>-9794-10317-7641+C21</f>
        <v>-35478</v>
      </c>
      <c r="G21" s="20">
        <f>-7302-5780-8968-7287</f>
        <v>-29337</v>
      </c>
    </row>
    <row r="22" spans="1:7" s="18" customFormat="1" ht="12.75">
      <c r="A22" s="18" t="s">
        <v>12</v>
      </c>
      <c r="B22" s="50"/>
      <c r="C22" s="56">
        <f>SUM(C19:C21)</f>
        <v>15076</v>
      </c>
      <c r="D22" s="56">
        <f>SUM(D19:D21)</f>
        <v>18076</v>
      </c>
      <c r="E22" s="57"/>
      <c r="F22" s="56">
        <f>SUM(F19:F21)</f>
        <v>94859.718</v>
      </c>
      <c r="G22" s="56">
        <f>SUM(G19:G21)</f>
        <v>75295</v>
      </c>
    </row>
    <row r="23" spans="2:7" s="18" customFormat="1" ht="12.75">
      <c r="B23" s="50"/>
      <c r="C23" s="69"/>
      <c r="D23" s="69"/>
      <c r="E23" s="57"/>
      <c r="F23" s="69"/>
      <c r="G23" s="69"/>
    </row>
    <row r="24" spans="1:7" s="18" customFormat="1" ht="12.75">
      <c r="A24" s="53" t="s">
        <v>82</v>
      </c>
      <c r="B24" s="50"/>
      <c r="C24" s="57"/>
      <c r="D24" s="57"/>
      <c r="E24" s="57"/>
      <c r="F24" s="57"/>
      <c r="G24" s="57"/>
    </row>
    <row r="25" spans="1:7" s="18" customFormat="1" ht="12.75">
      <c r="A25" s="32" t="s">
        <v>83</v>
      </c>
      <c r="B25" s="50"/>
      <c r="C25" s="38">
        <v>648</v>
      </c>
      <c r="D25" s="38">
        <v>-15</v>
      </c>
      <c r="E25" s="57"/>
      <c r="F25" s="38">
        <f>815-19-545+C25</f>
        <v>899</v>
      </c>
      <c r="G25" s="38">
        <f>-679-59-279-15+1</f>
        <v>-1031</v>
      </c>
    </row>
    <row r="26" spans="1:7" s="4" customFormat="1" ht="26.25" thickBot="1">
      <c r="A26" s="87" t="s">
        <v>84</v>
      </c>
      <c r="C26" s="90">
        <f>SUM(C22:C25)</f>
        <v>15724</v>
      </c>
      <c r="D26" s="90">
        <f>SUM(D22:D25)</f>
        <v>18061</v>
      </c>
      <c r="E26" s="91"/>
      <c r="F26" s="90">
        <f>SUM(F22:F25)</f>
        <v>95758.718</v>
      </c>
      <c r="G26" s="90">
        <f>SUM(G22:G25)</f>
        <v>74264</v>
      </c>
    </row>
    <row r="27" spans="3:7" ht="13.5" thickTop="1">
      <c r="C27" s="16"/>
      <c r="D27" s="16"/>
      <c r="E27" s="16"/>
      <c r="F27" s="16"/>
      <c r="G27" s="16"/>
    </row>
    <row r="28" spans="1:7" ht="12.75">
      <c r="A28" s="18" t="s">
        <v>85</v>
      </c>
      <c r="C28" s="16"/>
      <c r="D28" s="16"/>
      <c r="E28" s="16"/>
      <c r="F28" s="16"/>
      <c r="G28" s="16"/>
    </row>
    <row r="29" spans="1:7" ht="13.5" thickBot="1">
      <c r="A29" s="54" t="s">
        <v>86</v>
      </c>
      <c r="C29" s="71">
        <f>C22</f>
        <v>15076</v>
      </c>
      <c r="D29" s="71">
        <f>D22</f>
        <v>18076</v>
      </c>
      <c r="E29" s="17"/>
      <c r="F29" s="71">
        <f>F22</f>
        <v>94859.718</v>
      </c>
      <c r="G29" s="71">
        <f>G22</f>
        <v>75295</v>
      </c>
    </row>
    <row r="30" spans="1:7" ht="13.5" thickTop="1">
      <c r="A30" s="54"/>
      <c r="C30" s="20"/>
      <c r="D30" s="20"/>
      <c r="E30" s="16"/>
      <c r="F30" s="20"/>
      <c r="G30" s="20"/>
    </row>
    <row r="31" spans="1:7" ht="12.75">
      <c r="A31" s="70" t="s">
        <v>87</v>
      </c>
      <c r="C31" s="20"/>
      <c r="D31" s="20"/>
      <c r="E31" s="16"/>
      <c r="F31" s="20"/>
      <c r="G31" s="20"/>
    </row>
    <row r="32" spans="1:7" ht="13.5" thickBot="1">
      <c r="A32" s="54" t="s">
        <v>86</v>
      </c>
      <c r="C32" s="71">
        <f>C26</f>
        <v>15724</v>
      </c>
      <c r="D32" s="71">
        <f>D26</f>
        <v>18061</v>
      </c>
      <c r="E32" s="16"/>
      <c r="F32" s="71">
        <f>F26</f>
        <v>95758.718</v>
      </c>
      <c r="G32" s="71">
        <f>G26</f>
        <v>74264</v>
      </c>
    </row>
    <row r="33" spans="4:7" ht="13.5" thickTop="1">
      <c r="D33" s="16"/>
      <c r="E33" s="16"/>
      <c r="G33" s="16"/>
    </row>
    <row r="34" spans="1:7" ht="12.75">
      <c r="A34" s="86" t="s">
        <v>100</v>
      </c>
      <c r="D34" s="16"/>
      <c r="E34" s="16"/>
      <c r="G34" s="16"/>
    </row>
    <row r="35" spans="1:7" ht="12.75">
      <c r="A35" s="7" t="s">
        <v>13</v>
      </c>
      <c r="C35" s="96">
        <v>2.29</v>
      </c>
      <c r="D35" s="104">
        <v>2.75</v>
      </c>
      <c r="E35" s="93"/>
      <c r="F35" s="104">
        <v>14.42</v>
      </c>
      <c r="G35" s="104">
        <v>11.44</v>
      </c>
    </row>
    <row r="36" spans="4:7" ht="12.75">
      <c r="D36" s="23"/>
      <c r="E36" s="23"/>
      <c r="F36" s="23"/>
      <c r="G36" s="93"/>
    </row>
    <row r="37" spans="1:7" ht="12.75">
      <c r="A37" s="18"/>
      <c r="D37" s="23"/>
      <c r="E37" s="23"/>
      <c r="F37" s="23"/>
      <c r="G37" s="23"/>
    </row>
    <row r="38" spans="1:7" ht="12.75">
      <c r="A38" s="55" t="s">
        <v>56</v>
      </c>
      <c r="C38" s="66"/>
      <c r="D38" s="37"/>
      <c r="E38" s="37"/>
      <c r="F38" s="66"/>
      <c r="G38" s="37"/>
    </row>
    <row r="39" spans="4:7" ht="12.75">
      <c r="D39" s="16"/>
      <c r="E39" s="16"/>
      <c r="F39" s="16"/>
      <c r="G39" s="16"/>
    </row>
    <row r="40" spans="4:7" ht="12.75">
      <c r="D40" s="16"/>
      <c r="E40" s="16"/>
      <c r="F40" s="16"/>
      <c r="G40" s="16"/>
    </row>
    <row r="41" spans="4:7" ht="12.75">
      <c r="D41" s="16"/>
      <c r="E41" s="16"/>
      <c r="F41" s="16"/>
      <c r="G41" s="16"/>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sheetData>
  <sheetProtection/>
  <mergeCells count="2">
    <mergeCell ref="F5:G5"/>
    <mergeCell ref="C5:D5"/>
  </mergeCells>
  <printOptions horizontalCentered="1"/>
  <pageMargins left="0.35433070866141736" right="0" top="0.7480314960629921" bottom="0.984251968503937" header="0.5118110236220472" footer="0.3937007874015748"/>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2011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115" zoomScaleNormal="115" zoomScalePageLayoutView="0" workbookViewId="0" topLeftCell="A34">
      <selection activeCell="A1" sqref="A1"/>
    </sheetView>
  </sheetViews>
  <sheetFormatPr defaultColWidth="9.33203125" defaultRowHeight="12.75"/>
  <cols>
    <col min="1" max="1" width="46.5" style="7" customWidth="1"/>
    <col min="2" max="2" width="7.16015625" style="7" bestFit="1" customWidth="1"/>
    <col min="3" max="4" width="18.5" style="1" customWidth="1"/>
    <col min="5" max="5" width="1.3359375" style="7" customWidth="1"/>
    <col min="6" max="7" width="9.33203125" style="7" customWidth="1"/>
    <col min="8" max="8" width="12.5" style="7" bestFit="1" customWidth="1"/>
    <col min="9" max="16384" width="9.33203125" style="7" customWidth="1"/>
  </cols>
  <sheetData>
    <row r="1" spans="1:4" ht="16.5">
      <c r="A1" s="3" t="s">
        <v>49</v>
      </c>
      <c r="B1" s="4"/>
      <c r="D1" s="29" t="str">
        <f>'Income Stt'!G1</f>
        <v>Date : 29 · 08 · 2012</v>
      </c>
    </row>
    <row r="2" spans="1:2" ht="13.5">
      <c r="A2" s="8" t="s">
        <v>88</v>
      </c>
      <c r="B2" s="4"/>
    </row>
    <row r="3" spans="2:4" ht="13.5">
      <c r="B3" s="4"/>
      <c r="C3" s="45" t="s">
        <v>14</v>
      </c>
      <c r="D3" s="45" t="s">
        <v>14</v>
      </c>
    </row>
    <row r="4" spans="2:5" ht="13.5">
      <c r="B4" s="4"/>
      <c r="C4" s="46">
        <f>'Income Stt'!C6</f>
        <v>41090</v>
      </c>
      <c r="D4" s="46">
        <v>40724</v>
      </c>
      <c r="E4" s="24"/>
    </row>
    <row r="5" spans="2:4" ht="13.5">
      <c r="B5" s="4"/>
      <c r="C5" s="45" t="s">
        <v>2</v>
      </c>
      <c r="D5" s="45" t="s">
        <v>2</v>
      </c>
    </row>
    <row r="6" spans="2:4" ht="13.5">
      <c r="B6" s="4"/>
      <c r="C6" s="65"/>
      <c r="D6" s="68"/>
    </row>
    <row r="7" spans="1:4" ht="12.75">
      <c r="A7" s="30" t="s">
        <v>15</v>
      </c>
      <c r="D7" s="16"/>
    </row>
    <row r="8" spans="1:4" ht="12.75">
      <c r="A8" s="18" t="s">
        <v>16</v>
      </c>
      <c r="D8" s="16"/>
    </row>
    <row r="9" spans="1:8" ht="12.75">
      <c r="A9" s="7" t="s">
        <v>17</v>
      </c>
      <c r="C9" s="16">
        <v>91268</v>
      </c>
      <c r="D9" s="16">
        <v>83621</v>
      </c>
      <c r="G9" s="47"/>
      <c r="H9" s="48"/>
    </row>
    <row r="10" spans="1:8" ht="12.75">
      <c r="A10" s="7" t="s">
        <v>57</v>
      </c>
      <c r="C10" s="16">
        <v>6173</v>
      </c>
      <c r="D10" s="16">
        <v>6523</v>
      </c>
      <c r="G10" s="47"/>
      <c r="H10" s="48"/>
    </row>
    <row r="11" spans="1:8" ht="12.75">
      <c r="A11" s="7" t="s">
        <v>54</v>
      </c>
      <c r="C11" s="16">
        <v>2591</v>
      </c>
      <c r="D11" s="16">
        <v>2212</v>
      </c>
      <c r="G11" s="47"/>
      <c r="H11" s="48"/>
    </row>
    <row r="12" spans="1:8" ht="12.75">
      <c r="A12" s="58" t="s">
        <v>89</v>
      </c>
      <c r="C12" s="16">
        <v>124</v>
      </c>
      <c r="D12" s="16">
        <v>124</v>
      </c>
      <c r="G12" s="47"/>
      <c r="H12" s="48"/>
    </row>
    <row r="13" spans="1:8" ht="12.75">
      <c r="A13" s="32" t="s">
        <v>90</v>
      </c>
      <c r="C13" s="16">
        <v>560</v>
      </c>
      <c r="D13" s="16">
        <v>560</v>
      </c>
      <c r="G13" s="47"/>
      <c r="H13" s="48"/>
    </row>
    <row r="14" spans="1:8" ht="12.75">
      <c r="A14" s="7" t="s">
        <v>18</v>
      </c>
      <c r="C14" s="16">
        <v>1324</v>
      </c>
      <c r="D14" s="16">
        <v>1545</v>
      </c>
      <c r="G14" s="47"/>
      <c r="H14" s="48"/>
    </row>
    <row r="15" spans="3:8" ht="12.75">
      <c r="C15" s="16"/>
      <c r="D15" s="16"/>
      <c r="G15" s="47"/>
      <c r="H15" s="48"/>
    </row>
    <row r="16" spans="3:8" s="18" customFormat="1" ht="12.75">
      <c r="C16" s="31">
        <f>SUM(C9:C15)</f>
        <v>102040</v>
      </c>
      <c r="D16" s="31">
        <f>SUM(D9:D15)</f>
        <v>94585</v>
      </c>
      <c r="G16" s="47"/>
      <c r="H16" s="48"/>
    </row>
    <row r="17" spans="3:8" ht="12.75">
      <c r="C17" s="16"/>
      <c r="D17" s="16"/>
      <c r="G17" s="47"/>
      <c r="H17" s="48"/>
    </row>
    <row r="18" spans="1:8" ht="12.75">
      <c r="A18" s="18" t="s">
        <v>19</v>
      </c>
      <c r="C18" s="16"/>
      <c r="D18" s="16"/>
      <c r="G18" s="47"/>
      <c r="H18" s="48"/>
    </row>
    <row r="19" spans="1:8" ht="12.75">
      <c r="A19" s="7" t="s">
        <v>20</v>
      </c>
      <c r="C19" s="16">
        <f>194267-1983</f>
        <v>192284</v>
      </c>
      <c r="D19" s="16">
        <v>170955</v>
      </c>
      <c r="G19" s="47"/>
      <c r="H19" s="48"/>
    </row>
    <row r="20" spans="1:8" ht="12.75">
      <c r="A20" s="7" t="s">
        <v>21</v>
      </c>
      <c r="C20" s="16">
        <v>23828</v>
      </c>
      <c r="D20" s="16">
        <v>18851</v>
      </c>
      <c r="G20" s="47"/>
      <c r="H20" s="48"/>
    </row>
    <row r="21" spans="1:8" ht="12.75">
      <c r="A21" s="7" t="s">
        <v>22</v>
      </c>
      <c r="C21" s="16">
        <f>22858</f>
        <v>22858</v>
      </c>
      <c r="D21" s="16">
        <v>20582</v>
      </c>
      <c r="G21" s="47"/>
      <c r="H21" s="48"/>
    </row>
    <row r="22" spans="1:8" ht="12.75">
      <c r="A22" s="7" t="s">
        <v>50</v>
      </c>
      <c r="C22" s="16">
        <v>164</v>
      </c>
      <c r="D22" s="16">
        <v>402</v>
      </c>
      <c r="G22" s="47"/>
      <c r="H22" s="48"/>
    </row>
    <row r="23" spans="1:8" ht="12.75">
      <c r="A23" s="58" t="s">
        <v>104</v>
      </c>
      <c r="C23" s="16">
        <v>2386</v>
      </c>
      <c r="D23" s="16">
        <v>342</v>
      </c>
      <c r="G23" s="47"/>
      <c r="H23" s="48"/>
    </row>
    <row r="24" spans="1:8" ht="12.75">
      <c r="A24" s="7" t="s">
        <v>23</v>
      </c>
      <c r="C24" s="26">
        <v>137612</v>
      </c>
      <c r="D24" s="26">
        <v>138622</v>
      </c>
      <c r="G24" s="47"/>
      <c r="H24" s="48"/>
    </row>
    <row r="25" spans="3:8" s="18" customFormat="1" ht="12.75">
      <c r="C25" s="31">
        <f>SUM(C19:C24)</f>
        <v>379132</v>
      </c>
      <c r="D25" s="31">
        <f>SUM(D19:D24)</f>
        <v>349754</v>
      </c>
      <c r="G25" s="47"/>
      <c r="H25" s="48"/>
    </row>
    <row r="26" spans="1:8" ht="12.75">
      <c r="A26" s="89"/>
      <c r="C26" s="74"/>
      <c r="D26" s="74"/>
      <c r="E26" s="73"/>
      <c r="F26" s="73"/>
      <c r="G26" s="92"/>
      <c r="H26" s="48"/>
    </row>
    <row r="27" spans="1:8" s="18" customFormat="1" ht="13.5" thickBot="1">
      <c r="A27" s="18" t="s">
        <v>24</v>
      </c>
      <c r="C27" s="21">
        <f>SUM(C16,C25)</f>
        <v>481172</v>
      </c>
      <c r="D27" s="21">
        <f>SUM(D16,D25)</f>
        <v>444339</v>
      </c>
      <c r="G27" s="47"/>
      <c r="H27" s="48"/>
    </row>
    <row r="28" spans="3:8" ht="24.75" customHeight="1" thickTop="1">
      <c r="C28" s="16"/>
      <c r="D28" s="16"/>
      <c r="G28" s="47"/>
      <c r="H28" s="48"/>
    </row>
    <row r="29" spans="1:8" ht="12.75">
      <c r="A29" s="30" t="s">
        <v>25</v>
      </c>
      <c r="C29" s="16"/>
      <c r="D29" s="16"/>
      <c r="G29" s="47"/>
      <c r="H29" s="48"/>
    </row>
    <row r="30" spans="1:8" ht="12.75">
      <c r="A30" s="18" t="s">
        <v>26</v>
      </c>
      <c r="C30" s="16"/>
      <c r="D30" s="16"/>
      <c r="G30" s="47"/>
      <c r="H30" s="48"/>
    </row>
    <row r="31" spans="1:8" ht="12.75">
      <c r="A31" s="7" t="s">
        <v>27</v>
      </c>
      <c r="C31" s="16">
        <v>65791</v>
      </c>
      <c r="D31" s="16">
        <v>65791</v>
      </c>
      <c r="G31" s="49"/>
      <c r="H31" s="48"/>
    </row>
    <row r="32" spans="1:8" ht="12.75">
      <c r="A32" s="7" t="s">
        <v>28</v>
      </c>
      <c r="C32" s="16">
        <v>3772</v>
      </c>
      <c r="D32" s="16">
        <v>3772</v>
      </c>
      <c r="G32" s="47"/>
      <c r="H32" s="48"/>
    </row>
    <row r="33" spans="1:8" ht="12.75">
      <c r="A33" s="7" t="s">
        <v>29</v>
      </c>
      <c r="C33" s="16">
        <f>'Changes in Equity'!E22</f>
        <v>-1240</v>
      </c>
      <c r="D33" s="16">
        <v>-2139</v>
      </c>
      <c r="G33" s="47"/>
      <c r="H33" s="48"/>
    </row>
    <row r="34" spans="1:8" ht="12.75">
      <c r="A34" s="7" t="s">
        <v>30</v>
      </c>
      <c r="C34" s="94">
        <f>'Changes in Equity'!F22</f>
        <v>270638.718</v>
      </c>
      <c r="D34" s="26">
        <v>215253</v>
      </c>
      <c r="G34" s="47"/>
      <c r="H34" s="48"/>
    </row>
    <row r="35" spans="1:8" s="18" customFormat="1" ht="12.75">
      <c r="A35" s="18" t="s">
        <v>31</v>
      </c>
      <c r="C35" s="31">
        <f>SUM(C31:C34)</f>
        <v>338961.718</v>
      </c>
      <c r="D35" s="31">
        <f>SUM(D31:D34)</f>
        <v>282677</v>
      </c>
      <c r="G35" s="47"/>
      <c r="H35" s="48"/>
    </row>
    <row r="36" spans="3:8" ht="12.75">
      <c r="C36" s="16"/>
      <c r="D36" s="16"/>
      <c r="G36" s="47"/>
      <c r="H36" s="48"/>
    </row>
    <row r="37" spans="1:8" ht="12.75">
      <c r="A37" s="18" t="s">
        <v>32</v>
      </c>
      <c r="C37" s="16"/>
      <c r="D37" s="16"/>
      <c r="G37" s="47"/>
      <c r="H37" s="48"/>
    </row>
    <row r="38" spans="1:8" ht="12.75">
      <c r="A38" s="32" t="s">
        <v>91</v>
      </c>
      <c r="C38" s="16">
        <v>18661</v>
      </c>
      <c r="D38" s="16">
        <v>22151</v>
      </c>
      <c r="G38" s="47"/>
      <c r="H38" s="48"/>
    </row>
    <row r="39" spans="1:8" ht="12.75">
      <c r="A39" s="32" t="s">
        <v>34</v>
      </c>
      <c r="C39" s="16">
        <v>2248</v>
      </c>
      <c r="D39" s="16">
        <v>1564</v>
      </c>
      <c r="G39" s="47"/>
      <c r="H39" s="48"/>
    </row>
    <row r="40" spans="3:8" s="18" customFormat="1" ht="12.75">
      <c r="C40" s="31">
        <f>SUM(C38:C39)</f>
        <v>20909</v>
      </c>
      <c r="D40" s="31">
        <f>SUM(D38:D39)</f>
        <v>23715</v>
      </c>
      <c r="G40" s="47"/>
      <c r="H40" s="48"/>
    </row>
    <row r="41" spans="3:8" ht="12.75">
      <c r="C41" s="16"/>
      <c r="D41" s="16"/>
      <c r="G41" s="47"/>
      <c r="H41" s="48"/>
    </row>
    <row r="42" spans="1:8" ht="12.75">
      <c r="A42" s="18" t="s">
        <v>35</v>
      </c>
      <c r="C42" s="16"/>
      <c r="D42" s="16"/>
      <c r="G42" s="47"/>
      <c r="H42" s="48"/>
    </row>
    <row r="43" spans="1:8" ht="12.75">
      <c r="A43" s="32" t="s">
        <v>33</v>
      </c>
      <c r="C43" s="16">
        <v>4435</v>
      </c>
      <c r="D43" s="16">
        <v>4490</v>
      </c>
      <c r="G43" s="47"/>
      <c r="H43" s="48"/>
    </row>
    <row r="44" spans="1:8" ht="12.75">
      <c r="A44" s="32" t="s">
        <v>91</v>
      </c>
      <c r="C44" s="16">
        <v>32111</v>
      </c>
      <c r="D44" s="16">
        <v>24948</v>
      </c>
      <c r="G44" s="47"/>
      <c r="H44" s="48"/>
    </row>
    <row r="45" spans="1:8" ht="12.75">
      <c r="A45" s="32" t="s">
        <v>36</v>
      </c>
      <c r="C45" s="16">
        <v>56982</v>
      </c>
      <c r="D45" s="16">
        <v>75934</v>
      </c>
      <c r="G45" s="47"/>
      <c r="H45" s="48"/>
    </row>
    <row r="46" spans="1:8" ht="12.75">
      <c r="A46" s="32" t="s">
        <v>37</v>
      </c>
      <c r="C46" s="16">
        <v>16700</v>
      </c>
      <c r="D46" s="16">
        <v>13516</v>
      </c>
      <c r="G46" s="47"/>
      <c r="H46" s="48"/>
    </row>
    <row r="47" spans="1:8" ht="12.75">
      <c r="A47" s="32" t="s">
        <v>38</v>
      </c>
      <c r="C47" s="16">
        <v>11073</v>
      </c>
      <c r="D47" s="16">
        <v>5901</v>
      </c>
      <c r="G47" s="47"/>
      <c r="H47" s="48"/>
    </row>
    <row r="48" spans="1:8" ht="12.75">
      <c r="A48" s="32" t="s">
        <v>39</v>
      </c>
      <c r="C48" s="26">
        <v>0</v>
      </c>
      <c r="D48" s="26">
        <v>13158</v>
      </c>
      <c r="G48" s="47"/>
      <c r="H48" s="48"/>
    </row>
    <row r="49" spans="3:8" s="18" customFormat="1" ht="12.75">
      <c r="C49" s="31">
        <f>SUM(C43:C48)</f>
        <v>121301</v>
      </c>
      <c r="D49" s="31">
        <f>SUM(D43:D48)</f>
        <v>137947</v>
      </c>
      <c r="G49" s="47"/>
      <c r="H49" s="48"/>
    </row>
    <row r="50" spans="3:8" s="18" customFormat="1" ht="6" customHeight="1">
      <c r="C50" s="31"/>
      <c r="D50" s="31"/>
      <c r="G50" s="47"/>
      <c r="H50" s="48"/>
    </row>
    <row r="51" spans="1:8" s="18" customFormat="1" ht="12.75">
      <c r="A51" s="18" t="s">
        <v>40</v>
      </c>
      <c r="C51" s="31">
        <f>SUM(C40,C49)</f>
        <v>142210</v>
      </c>
      <c r="D51" s="31">
        <f>SUM(D40,D49)</f>
        <v>161662</v>
      </c>
      <c r="G51" s="47"/>
      <c r="H51" s="48"/>
    </row>
    <row r="52" spans="3:8" s="18" customFormat="1" ht="9.75" customHeight="1">
      <c r="C52" s="56"/>
      <c r="D52" s="56"/>
      <c r="G52" s="47"/>
      <c r="H52" s="48"/>
    </row>
    <row r="53" spans="1:8" s="18" customFormat="1" ht="13.5" thickBot="1">
      <c r="A53" s="18" t="s">
        <v>41</v>
      </c>
      <c r="C53" s="21">
        <f>C51+C35</f>
        <v>481171.718</v>
      </c>
      <c r="D53" s="21">
        <f>D51+D35</f>
        <v>444339</v>
      </c>
      <c r="G53" s="47"/>
      <c r="H53" s="48"/>
    </row>
    <row r="54" spans="4:8" ht="13.5" thickTop="1">
      <c r="D54" s="16"/>
      <c r="G54" s="47"/>
      <c r="H54" s="48"/>
    </row>
    <row r="55" spans="1:8" ht="12.75">
      <c r="A55" s="18" t="s">
        <v>53</v>
      </c>
      <c r="C55" s="5">
        <f>C35/657909.5</f>
        <v>0.5152102500419891</v>
      </c>
      <c r="D55" s="5">
        <f>D35/657909.5</f>
        <v>0.4296593984430989</v>
      </c>
      <c r="E55" s="23"/>
      <c r="G55" s="49"/>
      <c r="H55" s="48"/>
    </row>
    <row r="56" spans="4:5" ht="12.75">
      <c r="D56" s="23"/>
      <c r="E56" s="23"/>
    </row>
    <row r="57" spans="3:4" ht="12.75">
      <c r="C57" s="16"/>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433070866141736" right="0" top="0.2362204724409449" bottom="0.5905511811023623" header="0.2362204724409449" footer="0.2362204724409449"/>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2011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7"/>
  <sheetViews>
    <sheetView zoomScalePageLayoutView="0" workbookViewId="0" topLeftCell="A1">
      <pane xSplit="2" ySplit="7" topLeftCell="C8" activePane="bottomRight" state="frozen"/>
      <selection pane="topLeft" activeCell="C21" sqref="C21"/>
      <selection pane="topRight" activeCell="C21" sqref="C21"/>
      <selection pane="bottomLeft" activeCell="C21" sqref="C21"/>
      <selection pane="bottomRight" activeCell="A3" sqref="A3"/>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49</v>
      </c>
      <c r="B1" s="4"/>
      <c r="I1" s="6" t="str">
        <f>'Income Stt'!G1</f>
        <v>Date : 29 · 08 · 2012</v>
      </c>
    </row>
    <row r="2" spans="1:2" ht="13.5">
      <c r="A2" s="8" t="s">
        <v>117</v>
      </c>
      <c r="B2" s="4"/>
    </row>
    <row r="3" spans="1:2" ht="13.5">
      <c r="A3" s="8" t="s">
        <v>114</v>
      </c>
      <c r="B3" s="4"/>
    </row>
    <row r="5" spans="3:47" s="9" customFormat="1" ht="12.75">
      <c r="C5" s="107" t="s">
        <v>42</v>
      </c>
      <c r="D5" s="107"/>
      <c r="E5" s="107"/>
      <c r="F5" s="107"/>
      <c r="G5" s="107"/>
      <c r="H5" s="10" t="s">
        <v>48</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106" t="s">
        <v>43</v>
      </c>
      <c r="E6" s="106"/>
      <c r="F6" s="10" t="s">
        <v>52</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44</v>
      </c>
      <c r="D7" s="14" t="s">
        <v>45</v>
      </c>
      <c r="E7" s="14" t="s">
        <v>51</v>
      </c>
      <c r="F7" s="14" t="s">
        <v>46</v>
      </c>
      <c r="G7" s="14" t="s">
        <v>47</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73" customFormat="1" ht="12.75">
      <c r="A10" s="72" t="s">
        <v>58</v>
      </c>
      <c r="C10" s="74">
        <v>65791</v>
      </c>
      <c r="D10" s="74">
        <v>3772</v>
      </c>
      <c r="E10" s="74">
        <v>-1106</v>
      </c>
      <c r="F10" s="74">
        <v>165875</v>
      </c>
      <c r="G10" s="75">
        <f>SUM(C10:F10)</f>
        <v>234332</v>
      </c>
      <c r="H10" s="74"/>
      <c r="I10" s="75">
        <f>SUM(G10:H10)</f>
        <v>234332</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row>
    <row r="11" spans="1:47" s="44" customFormat="1" ht="25.5">
      <c r="A11" s="77" t="s">
        <v>92</v>
      </c>
      <c r="B11" s="39"/>
      <c r="C11" s="40"/>
      <c r="D11" s="40"/>
      <c r="E11" s="40">
        <v>-1031</v>
      </c>
      <c r="F11" s="40">
        <f>'Income Stt'!G22</f>
        <v>75295</v>
      </c>
      <c r="G11" s="41">
        <f>SUM(C11:F11)</f>
        <v>74264</v>
      </c>
      <c r="H11" s="40"/>
      <c r="I11" s="42">
        <f>SUM(G11:H11)</f>
        <v>74264</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s="44" customFormat="1" ht="12.75">
      <c r="A12" s="84" t="s">
        <v>101</v>
      </c>
      <c r="C12" s="80"/>
      <c r="D12" s="80"/>
      <c r="E12" s="80"/>
      <c r="F12" s="80">
        <f>-13158-13158</f>
        <v>-26316</v>
      </c>
      <c r="G12" s="83">
        <f>SUM(C12:F12)</f>
        <v>-26316</v>
      </c>
      <c r="H12" s="80"/>
      <c r="I12" s="85">
        <f>SUM(G12:H12)</f>
        <v>-26316</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s="44" customFormat="1" ht="12.75">
      <c r="A13" s="78"/>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7.5" customHeight="1">
      <c r="A14" s="79"/>
      <c r="C14" s="80"/>
      <c r="D14" s="80"/>
      <c r="E14" s="80"/>
      <c r="F14" s="80"/>
      <c r="G14" s="75"/>
      <c r="H14" s="80"/>
      <c r="I14" s="7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73" customFormat="1" ht="13.5" thickBot="1">
      <c r="A15" s="72" t="s">
        <v>115</v>
      </c>
      <c r="C15" s="81">
        <f aca="true" t="shared" si="0" ref="C15:I15">SUM(C10:C13)</f>
        <v>65791</v>
      </c>
      <c r="D15" s="81">
        <f t="shared" si="0"/>
        <v>3772</v>
      </c>
      <c r="E15" s="81">
        <f t="shared" si="0"/>
        <v>-2137</v>
      </c>
      <c r="F15" s="81">
        <f t="shared" si="0"/>
        <v>214854</v>
      </c>
      <c r="G15" s="81">
        <f t="shared" si="0"/>
        <v>282280</v>
      </c>
      <c r="H15" s="81">
        <f t="shared" si="0"/>
        <v>0</v>
      </c>
      <c r="I15" s="81">
        <f t="shared" si="0"/>
        <v>282280</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row>
    <row r="16" spans="3:47" s="73" customFormat="1" ht="33" customHeight="1" thickTop="1">
      <c r="C16" s="76"/>
      <c r="D16" s="76"/>
      <c r="E16" s="76"/>
      <c r="F16" s="76"/>
      <c r="G16" s="82"/>
      <c r="H16" s="76"/>
      <c r="I16" s="8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47" s="73" customFormat="1" ht="12.75">
      <c r="A17" s="72" t="s">
        <v>102</v>
      </c>
      <c r="C17" s="97">
        <f>C15</f>
        <v>65791</v>
      </c>
      <c r="D17" s="97">
        <f>D15</f>
        <v>3772</v>
      </c>
      <c r="E17" s="97">
        <v>-2139</v>
      </c>
      <c r="F17" s="97">
        <v>215253</v>
      </c>
      <c r="G17" s="75">
        <f>SUM(C17:F17)</f>
        <v>282677</v>
      </c>
      <c r="H17" s="97">
        <f>H15</f>
        <v>0</v>
      </c>
      <c r="I17" s="75">
        <f>SUM(G17:H17)</f>
        <v>282677</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row>
    <row r="18" spans="1:47" s="44" customFormat="1" ht="25.5">
      <c r="A18" s="77" t="s">
        <v>92</v>
      </c>
      <c r="B18" s="39"/>
      <c r="C18" s="98"/>
      <c r="D18" s="98"/>
      <c r="E18" s="98">
        <f>'Income Stt'!F25</f>
        <v>899</v>
      </c>
      <c r="F18" s="98">
        <f>'Income Stt'!F29</f>
        <v>94859.718</v>
      </c>
      <c r="G18" s="41">
        <f>SUM(C18:F18)</f>
        <v>95758.718</v>
      </c>
      <c r="H18" s="98"/>
      <c r="I18" s="42">
        <f>SUM(G18:H18)</f>
        <v>95758.718</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4" customFormat="1" ht="12.75">
      <c r="A19" s="84" t="s">
        <v>101</v>
      </c>
      <c r="C19" s="99"/>
      <c r="D19" s="99"/>
      <c r="E19" s="99"/>
      <c r="F19" s="99">
        <f>-13158*3</f>
        <v>-39474</v>
      </c>
      <c r="G19" s="83">
        <f>SUM(C19:F19)</f>
        <v>-39474</v>
      </c>
      <c r="H19" s="99"/>
      <c r="I19" s="85">
        <f>SUM(G19:H19)</f>
        <v>-39474</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s="44" customFormat="1" ht="12.75">
      <c r="A20" s="78"/>
      <c r="B20" s="61"/>
      <c r="C20" s="100"/>
      <c r="D20" s="100"/>
      <c r="E20" s="100"/>
      <c r="F20" s="100"/>
      <c r="G20" s="63"/>
      <c r="H20" s="100"/>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s="44" customFormat="1" ht="8.25" customHeight="1">
      <c r="A21" s="101"/>
      <c r="C21" s="99">
        <f>-6836-626+75</f>
        <v>-7387</v>
      </c>
      <c r="D21" s="99"/>
      <c r="E21" s="99"/>
      <c r="F21" s="99"/>
      <c r="G21" s="83"/>
      <c r="H21" s="102"/>
      <c r="I21" s="8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s="73" customFormat="1" ht="13.5" thickBot="1">
      <c r="A22" s="72" t="s">
        <v>116</v>
      </c>
      <c r="C22" s="81">
        <f aca="true" t="shared" si="1" ref="C22:I22">SUM(C17:C20)</f>
        <v>65791</v>
      </c>
      <c r="D22" s="81">
        <f t="shared" si="1"/>
        <v>3772</v>
      </c>
      <c r="E22" s="81">
        <f t="shared" si="1"/>
        <v>-1240</v>
      </c>
      <c r="F22" s="81">
        <f t="shared" si="1"/>
        <v>270638.718</v>
      </c>
      <c r="G22" s="81">
        <f t="shared" si="1"/>
        <v>338961.718</v>
      </c>
      <c r="H22" s="81">
        <f t="shared" si="1"/>
        <v>0</v>
      </c>
      <c r="I22" s="81">
        <f t="shared" si="1"/>
        <v>338961.718</v>
      </c>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row>
    <row r="23" spans="3:47" s="73" customFormat="1" ht="13.5" thickTop="1">
      <c r="C23" s="76"/>
      <c r="D23" s="76"/>
      <c r="E23" s="76"/>
      <c r="F23" s="76"/>
      <c r="G23" s="82"/>
      <c r="H23" s="76"/>
      <c r="I23" s="82"/>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row>
    <row r="24" spans="3:47" s="73" customFormat="1" ht="12.75">
      <c r="C24" s="76"/>
      <c r="D24" s="76"/>
      <c r="E24" s="76"/>
      <c r="F24" s="76"/>
      <c r="G24" s="82"/>
      <c r="H24" s="76"/>
      <c r="I24" s="82"/>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row>
    <row r="27" spans="1:7" ht="12.75">
      <c r="A27" s="88"/>
      <c r="C27" s="76"/>
      <c r="D27" s="76"/>
      <c r="E27" s="76"/>
      <c r="F27" s="76"/>
      <c r="G27" s="82"/>
    </row>
  </sheetData>
  <sheetProtection/>
  <mergeCells count="2">
    <mergeCell ref="D6:E6"/>
    <mergeCell ref="C5:G5"/>
  </mergeCells>
  <printOptions/>
  <pageMargins left="0" right="0" top="0.433070866141732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2011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60"/>
  <sheetViews>
    <sheetView tabSelected="1" zoomScalePageLayoutView="0" workbookViewId="0" topLeftCell="A1">
      <pane xSplit="2" ySplit="7" topLeftCell="C47" activePane="bottomRight" state="frozen"/>
      <selection pane="topLeft" activeCell="C21" sqref="C21"/>
      <selection pane="topRight" activeCell="C21" sqref="C21"/>
      <selection pane="bottomLeft" activeCell="C21" sqref="C21"/>
      <selection pane="bottomRight" activeCell="A3" sqref="A3"/>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4" ht="16.5">
      <c r="A1" s="3" t="s">
        <v>49</v>
      </c>
      <c r="B1" s="4"/>
      <c r="D1" s="33" t="str">
        <f>'Income Stt'!G1</f>
        <v>Date : 29 · 08 · 2012</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118</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114</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108" t="str">
        <f>'Income Stt'!F5</f>
        <v>12 months ended</v>
      </c>
      <c r="D5" s="108"/>
    </row>
    <row r="6" spans="2:5" ht="12.75">
      <c r="B6" s="4"/>
      <c r="C6" s="24">
        <f>'Income Stt'!F6</f>
        <v>41090</v>
      </c>
      <c r="D6" s="24">
        <f>'Income Stt'!G6</f>
        <v>40724</v>
      </c>
      <c r="E6" s="24"/>
    </row>
    <row r="7" spans="3:4" ht="12.75">
      <c r="C7" s="35" t="s">
        <v>2</v>
      </c>
      <c r="D7" s="35" t="s">
        <v>2</v>
      </c>
    </row>
    <row r="8" ht="3.75" customHeight="1">
      <c r="D8" s="34"/>
    </row>
    <row r="9" ht="12.75">
      <c r="A9" s="18" t="s">
        <v>59</v>
      </c>
    </row>
    <row r="10" spans="1:4" ht="12.75">
      <c r="A10" s="32" t="s">
        <v>60</v>
      </c>
      <c r="C10" s="16">
        <f>'Income Stt'!F19</f>
        <v>130337.718</v>
      </c>
      <c r="D10" s="16">
        <f>'Income Stt'!G19</f>
        <v>104632</v>
      </c>
    </row>
    <row r="12" ht="12.75">
      <c r="A12" s="18" t="s">
        <v>61</v>
      </c>
    </row>
    <row r="13" spans="1:4" ht="12.75">
      <c r="A13" s="32" t="s">
        <v>103</v>
      </c>
      <c r="C13" s="16">
        <v>352</v>
      </c>
      <c r="D13" s="16">
        <v>81</v>
      </c>
    </row>
    <row r="14" spans="1:4" ht="12.75">
      <c r="A14" s="7" t="s">
        <v>93</v>
      </c>
      <c r="C14" s="16">
        <f>19849+798-244</f>
        <v>20403</v>
      </c>
      <c r="D14" s="16">
        <v>22330</v>
      </c>
    </row>
    <row r="15" spans="1:4" ht="12.75">
      <c r="A15" s="58" t="s">
        <v>62</v>
      </c>
      <c r="C15" s="16">
        <v>-2425</v>
      </c>
      <c r="D15" s="16">
        <v>-2601</v>
      </c>
    </row>
    <row r="16" spans="1:4" ht="12.75">
      <c r="A16" s="32" t="s">
        <v>63</v>
      </c>
      <c r="C16" s="16">
        <v>0</v>
      </c>
      <c r="D16" s="16">
        <v>185</v>
      </c>
    </row>
    <row r="17" spans="1:4" ht="12.75">
      <c r="A17" s="32" t="s">
        <v>109</v>
      </c>
      <c r="C17" s="16">
        <v>-17</v>
      </c>
      <c r="D17" s="16">
        <v>0</v>
      </c>
    </row>
    <row r="18" spans="1:4" ht="12.75">
      <c r="A18" s="32" t="s">
        <v>64</v>
      </c>
      <c r="C18" s="16">
        <v>2337</v>
      </c>
      <c r="D18" s="16">
        <v>1502</v>
      </c>
    </row>
    <row r="19" spans="1:4" ht="12.75">
      <c r="A19" s="32" t="s">
        <v>98</v>
      </c>
      <c r="D19" s="16">
        <f>-250</f>
        <v>-250</v>
      </c>
    </row>
    <row r="20" spans="1:3" ht="12.75">
      <c r="A20" s="32" t="s">
        <v>107</v>
      </c>
      <c r="C20" s="105">
        <v>7333</v>
      </c>
    </row>
    <row r="21" spans="3:4" ht="12.75">
      <c r="C21" s="26"/>
      <c r="D21" s="26"/>
    </row>
    <row r="22" spans="1:4" ht="12.75">
      <c r="A22" s="58" t="s">
        <v>65</v>
      </c>
      <c r="C22" s="16">
        <f>SUM(C10:C21)</f>
        <v>158320.718</v>
      </c>
      <c r="D22" s="16">
        <f>SUM(D10:D21)</f>
        <v>125879</v>
      </c>
    </row>
    <row r="24" spans="1:4" ht="12.75">
      <c r="A24" s="58" t="s">
        <v>20</v>
      </c>
      <c r="C24" s="16">
        <f>'Balance Sheet'!D19-'Balance Sheet'!C19-C20</f>
        <v>-28662</v>
      </c>
      <c r="D24" s="16">
        <v>-94401</v>
      </c>
    </row>
    <row r="25" spans="1:4" ht="12.75">
      <c r="A25" s="58" t="s">
        <v>66</v>
      </c>
      <c r="C25" s="67">
        <v>-8353</v>
      </c>
      <c r="D25" s="103">
        <v>-7928</v>
      </c>
    </row>
    <row r="26" spans="1:4" ht="12.75">
      <c r="A26" s="58" t="s">
        <v>67</v>
      </c>
      <c r="C26" s="67">
        <v>-15076</v>
      </c>
      <c r="D26" s="103">
        <v>36267</v>
      </c>
    </row>
    <row r="27" spans="1:7" ht="12.75">
      <c r="A27" s="88"/>
      <c r="C27" s="62"/>
      <c r="D27" s="62"/>
      <c r="E27" s="73"/>
      <c r="F27" s="73"/>
      <c r="G27" s="73"/>
    </row>
    <row r="28" spans="1:4" ht="12.75">
      <c r="A28" s="7" t="s">
        <v>94</v>
      </c>
      <c r="C28" s="16">
        <f>SUM(C22:C27)</f>
        <v>106229.718</v>
      </c>
      <c r="D28" s="16">
        <f>SUM(D22:D27)</f>
        <v>59817</v>
      </c>
    </row>
    <row r="30" spans="1:4" ht="12.75">
      <c r="A30" s="58" t="s">
        <v>68</v>
      </c>
      <c r="C30" s="16">
        <f>-C18</f>
        <v>-2337</v>
      </c>
      <c r="D30" s="16">
        <f>-D18</f>
        <v>-1502</v>
      </c>
    </row>
    <row r="31" spans="1:4" ht="12.75">
      <c r="A31" s="7" t="s">
        <v>97</v>
      </c>
      <c r="C31" s="16">
        <v>-29181</v>
      </c>
      <c r="D31" s="16">
        <v>-29188</v>
      </c>
    </row>
    <row r="33" spans="1:4" ht="13.5" thickBot="1">
      <c r="A33" s="18" t="s">
        <v>69</v>
      </c>
      <c r="C33" s="59">
        <f>SUM(C28:C32)</f>
        <v>74711.718</v>
      </c>
      <c r="D33" s="59">
        <f>SUM(D28:D32)</f>
        <v>29127</v>
      </c>
    </row>
    <row r="35" ht="12.75">
      <c r="A35" s="18" t="s">
        <v>70</v>
      </c>
    </row>
    <row r="36" spans="1:4" ht="12.75">
      <c r="A36" s="58" t="s">
        <v>71</v>
      </c>
      <c r="C36" s="16">
        <v>0</v>
      </c>
      <c r="D36" s="16">
        <v>19698</v>
      </c>
    </row>
    <row r="37" spans="1:4" ht="12.75">
      <c r="A37" s="32" t="s">
        <v>110</v>
      </c>
      <c r="C37" s="16">
        <v>-2027</v>
      </c>
      <c r="D37" s="16">
        <v>0</v>
      </c>
    </row>
    <row r="38" spans="1:4" ht="12.75">
      <c r="A38" s="32" t="s">
        <v>106</v>
      </c>
      <c r="C38" s="103">
        <v>0</v>
      </c>
      <c r="D38" s="16">
        <v>0</v>
      </c>
    </row>
    <row r="39" spans="1:4" ht="12.75">
      <c r="A39" s="32" t="s">
        <v>72</v>
      </c>
      <c r="C39" s="16">
        <v>2425</v>
      </c>
      <c r="D39" s="16">
        <v>2291</v>
      </c>
    </row>
    <row r="40" spans="1:4" ht="12.75">
      <c r="A40" s="32" t="s">
        <v>99</v>
      </c>
      <c r="C40" s="16">
        <v>-27856</v>
      </c>
      <c r="D40" s="16">
        <v>-24030</v>
      </c>
    </row>
    <row r="42" spans="1:4" ht="13.5" thickBot="1">
      <c r="A42" s="18" t="s">
        <v>95</v>
      </c>
      <c r="C42" s="59">
        <f>SUM(C36:C41)</f>
        <v>-27458</v>
      </c>
      <c r="D42" s="59">
        <f>SUM(D36:D41)</f>
        <v>-2041</v>
      </c>
    </row>
    <row r="44" ht="12.75">
      <c r="A44" s="18" t="s">
        <v>73</v>
      </c>
    </row>
    <row r="45" spans="1:4" ht="12.75">
      <c r="A45" s="58" t="s">
        <v>74</v>
      </c>
      <c r="C45" s="16">
        <f>-13158-13158-13158-13158</f>
        <v>-52632</v>
      </c>
      <c r="D45" s="16">
        <f>-19737-13158</f>
        <v>-32895</v>
      </c>
    </row>
    <row r="46" spans="1:4" ht="12.75">
      <c r="A46" s="32" t="s">
        <v>75</v>
      </c>
      <c r="C46" s="16">
        <v>6825</v>
      </c>
      <c r="D46" s="16">
        <v>-1154</v>
      </c>
    </row>
    <row r="47" spans="1:4" ht="12.75">
      <c r="A47" s="32" t="s">
        <v>108</v>
      </c>
      <c r="D47" s="16">
        <v>15305</v>
      </c>
    </row>
    <row r="48" spans="1:4" ht="12.75">
      <c r="A48" s="58" t="s">
        <v>76</v>
      </c>
      <c r="C48" s="16">
        <v>-2648</v>
      </c>
      <c r="D48" s="16">
        <v>-2831</v>
      </c>
    </row>
    <row r="49" spans="1:4" ht="12.75">
      <c r="A49" s="58" t="s">
        <v>77</v>
      </c>
      <c r="C49" s="16">
        <v>-503</v>
      </c>
      <c r="D49" s="16">
        <v>-1116</v>
      </c>
    </row>
    <row r="51" spans="1:4" ht="13.5" thickBot="1">
      <c r="A51" s="18" t="s">
        <v>96</v>
      </c>
      <c r="C51" s="59">
        <f>SUM(C45:C50)</f>
        <v>-48958</v>
      </c>
      <c r="D51" s="59">
        <f>SUM(D45:D50)</f>
        <v>-22691</v>
      </c>
    </row>
    <row r="53" spans="1:4" ht="12.75">
      <c r="A53" s="7" t="s">
        <v>105</v>
      </c>
      <c r="C53" s="16">
        <f>SUM(C33,C42,C51)</f>
        <v>-1704.2820000000065</v>
      </c>
      <c r="D53" s="16">
        <f>SUM(D33,D42,D51)</f>
        <v>4395</v>
      </c>
    </row>
    <row r="54" spans="1:4" ht="18" customHeight="1">
      <c r="A54" s="32" t="s">
        <v>78</v>
      </c>
      <c r="C54" s="26">
        <v>-3</v>
      </c>
      <c r="D54" s="26">
        <v>-58</v>
      </c>
    </row>
    <row r="55" spans="3:4" ht="12.75">
      <c r="C55" s="16">
        <f>SUM(C53:C54)</f>
        <v>-1707.2820000000065</v>
      </c>
      <c r="D55" s="16">
        <f>SUM(D53:D54)</f>
        <v>4337</v>
      </c>
    </row>
    <row r="56" spans="1:4" ht="18" customHeight="1">
      <c r="A56" s="32" t="s">
        <v>79</v>
      </c>
      <c r="C56" s="16">
        <f>'Balance Sheet'!D24</f>
        <v>138622</v>
      </c>
      <c r="D56" s="16">
        <v>135025</v>
      </c>
    </row>
    <row r="57" spans="1:4" ht="12.75">
      <c r="A57" s="32" t="s">
        <v>78</v>
      </c>
      <c r="C57" s="16">
        <v>697</v>
      </c>
      <c r="D57" s="16">
        <v>-740</v>
      </c>
    </row>
    <row r="58" spans="1:4" ht="13.5" thickBot="1">
      <c r="A58" s="32" t="s">
        <v>80</v>
      </c>
      <c r="C58" s="60">
        <f>SUM(C55:C57)</f>
        <v>137611.718</v>
      </c>
      <c r="D58" s="60">
        <f>SUM(D55:D57)</f>
        <v>138622</v>
      </c>
    </row>
    <row r="59" ht="13.5" thickTop="1"/>
    <row r="60" ht="12.75">
      <c r="C60" s="16">
        <f>C58-'Balance Sheet'!C24</f>
        <v>-0.28200000000651926</v>
      </c>
    </row>
  </sheetData>
  <sheetProtection/>
  <mergeCells count="1">
    <mergeCell ref="C5:D5"/>
  </mergeCells>
  <printOptions/>
  <pageMargins left="0.5905511811023623" right="0" top="0.5118110236220472" bottom="0.7874015748031497" header="0.35433070866141736" footer="0.31496062992125984"/>
  <pageSetup horizontalDpi="600" verticalDpi="600" orientation="portrait" paperSize="9" r:id="rId1"/>
  <headerFooter alignWithMargins="0">
    <oddFooter>&amp;CThe condensed consolidated statement of cash flows should be read in conjunction with the audited financial statements for the year ended 30 June 2011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 H Chan</cp:lastModifiedBy>
  <cp:lastPrinted>2012-08-27T08:56:57Z</cp:lastPrinted>
  <dcterms:created xsi:type="dcterms:W3CDTF">2006-11-03T10:09:35Z</dcterms:created>
  <dcterms:modified xsi:type="dcterms:W3CDTF">2012-08-29T07:13:15Z</dcterms:modified>
  <cp:category/>
  <cp:version/>
  <cp:contentType/>
  <cp:contentStatus/>
</cp:coreProperties>
</file>